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ompras 2019\TOMADA DE PREÇOS\ELEMENTOS INSTRUTORES\TP XX - CAPS I INFANTIL_2019033874\NOVOS ARQUIVOS\"/>
    </mc:Choice>
  </mc:AlternateContent>
  <xr:revisionPtr revIDLastSave="0" documentId="8_{CEFE512B-08E1-46FD-AC3F-259EE64C07DE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Plan1!$A$1:$S$37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1" l="1"/>
  <c r="J15" i="1" s="1"/>
  <c r="E15" i="1"/>
  <c r="K15" i="1" s="1"/>
  <c r="F15" i="1"/>
  <c r="M15" i="1" s="1"/>
  <c r="L15" i="1"/>
  <c r="N15" i="1"/>
  <c r="O15" i="1"/>
  <c r="P15" i="1" l="1"/>
  <c r="Q15" i="1" s="1"/>
  <c r="F30" i="1"/>
  <c r="E30" i="1"/>
  <c r="F29" i="1"/>
  <c r="E29" i="1"/>
  <c r="E28" i="1"/>
  <c r="F28" i="1"/>
  <c r="F27" i="1"/>
  <c r="E27" i="1"/>
  <c r="F26" i="1"/>
  <c r="F25" i="1"/>
  <c r="F24" i="1"/>
  <c r="F23" i="1"/>
  <c r="F21" i="1" l="1"/>
  <c r="F20" i="1"/>
  <c r="F19" i="1"/>
  <c r="F18" i="1" l="1"/>
  <c r="E18" i="1"/>
  <c r="F12" i="1" l="1"/>
  <c r="N30" i="1" l="1"/>
  <c r="M30" i="1"/>
  <c r="L30" i="1"/>
  <c r="K30" i="1"/>
  <c r="J30" i="1"/>
  <c r="O30" i="1"/>
  <c r="J29" i="1"/>
  <c r="K28" i="1"/>
  <c r="K29" i="1"/>
  <c r="O29" i="1"/>
  <c r="N29" i="1"/>
  <c r="M29" i="1"/>
  <c r="L29" i="1"/>
  <c r="P30" i="1" l="1"/>
  <c r="Q30" i="1" s="1"/>
  <c r="P29" i="1"/>
  <c r="Q29" i="1" s="1"/>
  <c r="L12" i="1"/>
  <c r="M13" i="1"/>
  <c r="M14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J18" i="1"/>
  <c r="J19" i="1"/>
  <c r="J20" i="1"/>
  <c r="J21" i="1"/>
  <c r="J22" i="1"/>
  <c r="J23" i="1"/>
  <c r="J24" i="1"/>
  <c r="J25" i="1"/>
  <c r="J26" i="1"/>
  <c r="J27" i="1"/>
  <c r="J28" i="1"/>
  <c r="O18" i="1"/>
  <c r="O19" i="1"/>
  <c r="O20" i="1"/>
  <c r="O21" i="1"/>
  <c r="O22" i="1"/>
  <c r="O23" i="1"/>
  <c r="O24" i="1"/>
  <c r="O25" i="1"/>
  <c r="O26" i="1"/>
  <c r="O27" i="1"/>
  <c r="O28" i="1"/>
  <c r="N13" i="1"/>
  <c r="N14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L13" i="1"/>
  <c r="L14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O12" i="1"/>
  <c r="O13" i="1"/>
  <c r="O14" i="1"/>
  <c r="O16" i="1"/>
  <c r="O17" i="1"/>
  <c r="N12" i="1"/>
  <c r="M12" i="1"/>
  <c r="K13" i="1"/>
  <c r="K14" i="1"/>
  <c r="K16" i="1"/>
  <c r="K17" i="1"/>
  <c r="K18" i="1"/>
  <c r="K19" i="1"/>
  <c r="K20" i="1"/>
  <c r="K21" i="1"/>
  <c r="K22" i="1"/>
  <c r="K23" i="1"/>
  <c r="K24" i="1"/>
  <c r="K25" i="1"/>
  <c r="K26" i="1"/>
  <c r="K27" i="1"/>
  <c r="K12" i="1"/>
  <c r="J13" i="1"/>
  <c r="J14" i="1"/>
  <c r="J16" i="1"/>
  <c r="J17" i="1"/>
  <c r="J12" i="1"/>
  <c r="P25" i="1" l="1"/>
  <c r="Q25" i="1" s="1"/>
  <c r="P19" i="1"/>
  <c r="Q19" i="1" s="1"/>
  <c r="P27" i="1"/>
  <c r="Q27" i="1" s="1"/>
  <c r="P23" i="1"/>
  <c r="Q23" i="1" s="1"/>
  <c r="P21" i="1"/>
  <c r="Q21" i="1" s="1"/>
  <c r="P17" i="1"/>
  <c r="Q17" i="1" s="1"/>
  <c r="P13" i="1"/>
  <c r="Q13" i="1" s="1"/>
  <c r="P16" i="1"/>
  <c r="Q16" i="1" s="1"/>
  <c r="P14" i="1"/>
  <c r="Q14" i="1" s="1"/>
  <c r="P28" i="1"/>
  <c r="Q28" i="1" s="1"/>
  <c r="P26" i="1"/>
  <c r="Q26" i="1" s="1"/>
  <c r="P24" i="1"/>
  <c r="Q24" i="1" s="1"/>
  <c r="P22" i="1"/>
  <c r="Q22" i="1" s="1"/>
  <c r="P20" i="1"/>
  <c r="Q20" i="1" s="1"/>
  <c r="P18" i="1"/>
  <c r="Q18" i="1" s="1"/>
  <c r="P12" i="1"/>
  <c r="Q12" i="1" s="1"/>
</calcChain>
</file>

<file path=xl/sharedStrings.xml><?xml version="1.0" encoding="utf-8"?>
<sst xmlns="http://schemas.openxmlformats.org/spreadsheetml/2006/main" count="78" uniqueCount="60">
  <si>
    <t>AMBIENTE</t>
  </si>
  <si>
    <t>ÁREA (M²)</t>
  </si>
  <si>
    <t>ALTURA (M)</t>
  </si>
  <si>
    <t>JANELAS (M²)</t>
  </si>
  <si>
    <t>PORTAS (M²)</t>
  </si>
  <si>
    <t>BTU'S NECESSÁRIOS</t>
  </si>
  <si>
    <t>PREFEITURA MUNICIPAL DE PALMAS</t>
  </si>
  <si>
    <t>DIVISÃO DE PROJETOS E EXECUÇÃO DE OBRAS</t>
  </si>
  <si>
    <t>CARGA CONDUÇÃO (Kcal/h)</t>
  </si>
  <si>
    <t>CARGA DAS JANELAS (Kcal/h)</t>
  </si>
  <si>
    <t>CARGA DAS PESSOAS (Kcal/h)</t>
  </si>
  <si>
    <t>CARGA DAS PORTAS (Kcal/h)</t>
  </si>
  <si>
    <t>CARGA DOS APARELHOS ELÉTRICOS (Kcal/h)</t>
  </si>
  <si>
    <t>CARGA DA ILUMINAÇÃO (FLUORESCENTE) (Kcal/h)</t>
  </si>
  <si>
    <t>CARGA TOTAL DO AMBIENTE (Kcal/h)</t>
  </si>
  <si>
    <t>PAV.*</t>
  </si>
  <si>
    <t>1 - PAVIMENTO SOB PAVIMENTO*</t>
  </si>
  <si>
    <t>2 - PAVIMENTO SOB COBERTURA*</t>
  </si>
  <si>
    <t>CÁLCULO DA CARGA TÉRMICA NECESSÁRIA PARA CONDICIONADORES DE AR</t>
  </si>
  <si>
    <t>QUANT. DE PESSOAS (Unid.)</t>
  </si>
  <si>
    <t>QUANT. DE EQUIPAMENTOS (Unid.)</t>
  </si>
  <si>
    <t>QUANT. DE LÂMPADAS (Unid.)</t>
  </si>
  <si>
    <t>SUGESTÃO DE APARELHO</t>
  </si>
  <si>
    <t>9.000 BTU´S</t>
  </si>
  <si>
    <t>12.000 BTU´S</t>
  </si>
  <si>
    <t>18.000 BTU´S</t>
  </si>
  <si>
    <t>24.000 BTU´S</t>
  </si>
  <si>
    <t>36.000 BTU´S</t>
  </si>
  <si>
    <t>30.000 BTU´S</t>
  </si>
  <si>
    <t>48.000 BTU´S</t>
  </si>
  <si>
    <t>17.000 BTU´S</t>
  </si>
  <si>
    <t>22.000 BTU´S</t>
  </si>
  <si>
    <t>35.000 BTU´S</t>
  </si>
  <si>
    <t>46.000 BTU´S</t>
  </si>
  <si>
    <t>54.000 BTU´S</t>
  </si>
  <si>
    <t>11.500 BTU´S</t>
  </si>
  <si>
    <t>29.000 BTU´S</t>
  </si>
  <si>
    <t>32.000 BTU´S</t>
  </si>
  <si>
    <t>42.000 BTU´S</t>
  </si>
  <si>
    <t>QUANTIDADE DE APARELHOS</t>
  </si>
  <si>
    <t>SECRETARIA MUNICIPAL DA SAÚDE</t>
  </si>
  <si>
    <t>BLOCO 1 - QUARTOS COLETIVOS</t>
  </si>
  <si>
    <t>BLOCO 1 - FARMÁCIA</t>
  </si>
  <si>
    <t>BLOCO 1 - APLICAÇÃO</t>
  </si>
  <si>
    <t xml:space="preserve">BLOCO 2 - QUARTOS </t>
  </si>
  <si>
    <t>BLOCO 2 - SALA</t>
  </si>
  <si>
    <t>BLOCO 3 - REFEITÓRIO</t>
  </si>
  <si>
    <t>BLOCO 4 - REUNIÃO</t>
  </si>
  <si>
    <t>BLOCO 4 - ALMOXARIFADO</t>
  </si>
  <si>
    <t>BLOCO 4 - ARQUIVO</t>
  </si>
  <si>
    <t>BLOCO 4 - ADMINISTRATIVA</t>
  </si>
  <si>
    <t>BLOCO 5 - CONSULTÓRIO 1</t>
  </si>
  <si>
    <t>BLOCO 5 - CONSULTÓRIO 2</t>
  </si>
  <si>
    <t>BLOCO 5 - CONSULTÓRIO 3</t>
  </si>
  <si>
    <t>BLOCO 5 - CONSULTÓRIO 4</t>
  </si>
  <si>
    <t>BLOCO 5 - RECEPÇÃO</t>
  </si>
  <si>
    <t>BLOCO 6 - CONVIÊNCIA</t>
  </si>
  <si>
    <t>BLOCO 7 - ATIVIDADE COLETIVA 1</t>
  </si>
  <si>
    <t>BLOCO 8 - ATIVIDADE COLETIVA 2</t>
  </si>
  <si>
    <t>BLOCO 1 - LIVING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</si>
</sst>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right"/>
    </xf>
    <xf numFmtId="4" fontId="1" fillId="0" borderId="4" xfId="0" applyNumberFormat="1" applyFont="1" applyBorder="1"/>
    <xf numFmtId="0" fontId="0" fillId="0" borderId="19" xfId="0" applyBorder="1"/>
    <xf numFmtId="0" fontId="0" fillId="0" borderId="10" xfId="0" applyBorder="1"/>
    <xf numFmtId="0" fontId="0" fillId="0" borderId="8" xfId="0" applyBorder="1"/>
    <xf numFmtId="0" fontId="1" fillId="0" borderId="0" xfId="0" applyFont="1" applyBorder="1" applyAlignment="1">
      <alignment horizontal="left" vertical="top"/>
    </xf>
    <xf numFmtId="4" fontId="1" fillId="0" borderId="18" xfId="0" applyNumberFormat="1" applyFont="1" applyBorder="1"/>
    <xf numFmtId="0" fontId="1" fillId="0" borderId="3" xfId="0" applyFont="1" applyBorder="1" applyAlignment="1">
      <alignment horizontal="left" vertical="top"/>
    </xf>
    <xf numFmtId="0" fontId="0" fillId="0" borderId="9" xfId="0" applyBorder="1"/>
    <xf numFmtId="0" fontId="0" fillId="0" borderId="0" xfId="0" applyBorder="1"/>
    <xf numFmtId="0" fontId="0" fillId="0" borderId="7" xfId="0" applyBorder="1"/>
    <xf numFmtId="0" fontId="0" fillId="0" borderId="3" xfId="0" applyBorder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5" fillId="0" borderId="2" xfId="0" applyNumberFormat="1" applyFont="1" applyBorder="1" applyAlignment="1">
      <alignment horizontal="right" vertical="center" wrapText="1"/>
    </xf>
    <xf numFmtId="4" fontId="4" fillId="0" borderId="2" xfId="0" applyNumberFormat="1" applyFont="1" applyBorder="1"/>
    <xf numFmtId="4" fontId="4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4" fontId="4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/>
    </xf>
    <xf numFmtId="4" fontId="5" fillId="0" borderId="1" xfId="0" applyNumberFormat="1" applyFont="1" applyBorder="1"/>
    <xf numFmtId="0" fontId="7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/>
    </xf>
    <xf numFmtId="0" fontId="11" fillId="0" borderId="4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11" fillId="0" borderId="3" xfId="0" applyFont="1" applyBorder="1" applyAlignment="1">
      <alignment horizontal="left" vertical="top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85725</xdr:colOff>
          <xdr:row>0</xdr:row>
          <xdr:rowOff>171450</xdr:rowOff>
        </xdr:from>
        <xdr:to>
          <xdr:col>10</xdr:col>
          <xdr:colOff>733425</xdr:colOff>
          <xdr:row>4</xdr:row>
          <xdr:rowOff>161925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4</xdr:row>
          <xdr:rowOff>47625</xdr:rowOff>
        </xdr:from>
        <xdr:to>
          <xdr:col>4</xdr:col>
          <xdr:colOff>0</xdr:colOff>
          <xdr:row>5</xdr:row>
          <xdr:rowOff>9525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7"/>
  <sheetViews>
    <sheetView showGridLines="0" tabSelected="1" view="pageBreakPreview" topLeftCell="A2" zoomScale="85" zoomScaleNormal="85" zoomScaleSheetLayoutView="85" workbookViewId="0">
      <selection activeCell="I54" sqref="I54"/>
    </sheetView>
  </sheetViews>
  <sheetFormatPr defaultRowHeight="15" outlineLevelRow="1" x14ac:dyDescent="0.25"/>
  <cols>
    <col min="1" max="1" width="6.140625" customWidth="1"/>
    <col min="2" max="2" width="28.28515625" customWidth="1"/>
    <col min="3" max="3" width="9" customWidth="1"/>
    <col min="5" max="5" width="10.7109375" customWidth="1"/>
    <col min="6" max="6" width="9.85546875" customWidth="1"/>
    <col min="7" max="7" width="11.28515625" customWidth="1"/>
    <col min="8" max="8" width="17.28515625" customWidth="1"/>
    <col min="9" max="9" width="13.140625" customWidth="1"/>
    <col min="10" max="10" width="12.85546875" customWidth="1"/>
    <col min="11" max="11" width="12.7109375" customWidth="1"/>
    <col min="12" max="12" width="13.5703125" customWidth="1"/>
    <col min="13" max="13" width="12.140625" customWidth="1"/>
    <col min="14" max="14" width="14.28515625" customWidth="1"/>
    <col min="15" max="15" width="18.85546875" customWidth="1"/>
    <col min="16" max="16" width="22.42578125" customWidth="1"/>
    <col min="17" max="17" width="16.42578125" customWidth="1"/>
    <col min="18" max="18" width="15" customWidth="1"/>
    <col min="19" max="19" width="14.42578125" customWidth="1"/>
    <col min="24" max="24" width="9.140625" hidden="1" customWidth="1"/>
  </cols>
  <sheetData>
    <row r="1" spans="1:24" x14ac:dyDescent="0.25">
      <c r="A1" s="43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5"/>
    </row>
    <row r="2" spans="1:24" x14ac:dyDescent="0.25">
      <c r="A2" s="46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8"/>
    </row>
    <row r="3" spans="1:24" x14ac:dyDescent="0.25">
      <c r="A3" s="46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8"/>
    </row>
    <row r="4" spans="1:24" x14ac:dyDescent="0.25">
      <c r="A4" s="46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8"/>
    </row>
    <row r="5" spans="1:24" x14ac:dyDescent="0.25">
      <c r="A5" s="46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8"/>
    </row>
    <row r="6" spans="1:24" x14ac:dyDescent="0.25">
      <c r="A6" s="49" t="s">
        <v>6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1"/>
    </row>
    <row r="7" spans="1:24" x14ac:dyDescent="0.25">
      <c r="A7" s="49" t="s">
        <v>40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1"/>
    </row>
    <row r="8" spans="1:24" ht="15.75" thickBot="1" x14ac:dyDescent="0.3">
      <c r="A8" s="52" t="s">
        <v>7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4"/>
    </row>
    <row r="9" spans="1:24" ht="15.75" thickTop="1" x14ac:dyDescent="0.25">
      <c r="A9" s="55" t="s">
        <v>18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7"/>
    </row>
    <row r="10" spans="1:24" ht="15.75" thickBot="1" x14ac:dyDescent="0.3">
      <c r="A10" s="58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60"/>
    </row>
    <row r="11" spans="1:24" ht="49.5" customHeight="1" thickTop="1" x14ac:dyDescent="0.25">
      <c r="A11" s="36" t="s">
        <v>15</v>
      </c>
      <c r="B11" s="37" t="s">
        <v>0</v>
      </c>
      <c r="C11" s="37" t="s">
        <v>2</v>
      </c>
      <c r="D11" s="37" t="s">
        <v>1</v>
      </c>
      <c r="E11" s="37" t="s">
        <v>3</v>
      </c>
      <c r="F11" s="37" t="s">
        <v>4</v>
      </c>
      <c r="G11" s="37" t="s">
        <v>19</v>
      </c>
      <c r="H11" s="37" t="s">
        <v>20</v>
      </c>
      <c r="I11" s="37" t="s">
        <v>21</v>
      </c>
      <c r="J11" s="37" t="s">
        <v>8</v>
      </c>
      <c r="K11" s="37" t="s">
        <v>9</v>
      </c>
      <c r="L11" s="37" t="s">
        <v>10</v>
      </c>
      <c r="M11" s="37" t="s">
        <v>11</v>
      </c>
      <c r="N11" s="37" t="s">
        <v>12</v>
      </c>
      <c r="O11" s="37" t="s">
        <v>13</v>
      </c>
      <c r="P11" s="37" t="s">
        <v>14</v>
      </c>
      <c r="Q11" s="37" t="s">
        <v>5</v>
      </c>
      <c r="R11" s="38" t="s">
        <v>22</v>
      </c>
      <c r="S11" s="38" t="s">
        <v>39</v>
      </c>
    </row>
    <row r="12" spans="1:24" ht="30" customHeight="1" outlineLevel="1" x14ac:dyDescent="0.25">
      <c r="A12" s="18">
        <v>1</v>
      </c>
      <c r="B12" s="19" t="s">
        <v>41</v>
      </c>
      <c r="C12" s="20">
        <v>3.5</v>
      </c>
      <c r="D12" s="21">
        <v>11.54</v>
      </c>
      <c r="E12" s="21">
        <v>3</v>
      </c>
      <c r="F12" s="21">
        <f>1.68*2</f>
        <v>3.36</v>
      </c>
      <c r="G12" s="21">
        <v>2</v>
      </c>
      <c r="H12" s="21">
        <v>0</v>
      </c>
      <c r="I12" s="22">
        <v>1</v>
      </c>
      <c r="J12" s="23">
        <f>IF(A12=1,D12*C12*16,D12*C12*23)</f>
        <v>646.24</v>
      </c>
      <c r="K12" s="24">
        <f>E12*410</f>
        <v>1230</v>
      </c>
      <c r="L12" s="24">
        <f>G12*125</f>
        <v>250</v>
      </c>
      <c r="M12" s="24">
        <f>F12*125</f>
        <v>420</v>
      </c>
      <c r="N12" s="24">
        <f>H12*150*0.85</f>
        <v>0</v>
      </c>
      <c r="O12" s="24">
        <f>I12*25*0.85</f>
        <v>21.25</v>
      </c>
      <c r="P12" s="24">
        <f>SUM(J12:O12)</f>
        <v>2567.4899999999998</v>
      </c>
      <c r="Q12" s="24">
        <f>P12*4</f>
        <v>10269.959999999999</v>
      </c>
      <c r="R12" s="25" t="s">
        <v>35</v>
      </c>
      <c r="S12" s="26"/>
    </row>
    <row r="13" spans="1:24" ht="30" customHeight="1" outlineLevel="1" x14ac:dyDescent="0.25">
      <c r="A13" s="18">
        <v>1</v>
      </c>
      <c r="B13" s="19" t="s">
        <v>42</v>
      </c>
      <c r="C13" s="20">
        <v>3.5</v>
      </c>
      <c r="D13" s="27">
        <v>20.25</v>
      </c>
      <c r="E13" s="27">
        <v>3</v>
      </c>
      <c r="F13" s="27">
        <v>1.68</v>
      </c>
      <c r="G13" s="27">
        <v>4</v>
      </c>
      <c r="H13" s="27">
        <v>2</v>
      </c>
      <c r="I13" s="22">
        <v>2</v>
      </c>
      <c r="J13" s="24">
        <f t="shared" ref="J13:J28" si="0">IF(A13=1,D13*C13*16,D13*C13*23)</f>
        <v>1134</v>
      </c>
      <c r="K13" s="24">
        <f t="shared" ref="K13:K28" si="1">E13*410</f>
        <v>1230</v>
      </c>
      <c r="L13" s="24">
        <f t="shared" ref="L13:L28" si="2">G13*125</f>
        <v>500</v>
      </c>
      <c r="M13" s="24">
        <f t="shared" ref="M13:M28" si="3">F13*125</f>
        <v>210</v>
      </c>
      <c r="N13" s="24">
        <f t="shared" ref="N13:N28" si="4">H13*150*0.85</f>
        <v>255</v>
      </c>
      <c r="O13" s="24">
        <f t="shared" ref="O13:O28" si="5">I13*25*0.85</f>
        <v>42.5</v>
      </c>
      <c r="P13" s="24">
        <f t="shared" ref="P13:P28" si="6">SUM(J13:O13)</f>
        <v>3371.5</v>
      </c>
      <c r="Q13" s="24">
        <f t="shared" ref="Q13:Q28" si="7">P13*4</f>
        <v>13486</v>
      </c>
      <c r="R13" s="25" t="s">
        <v>35</v>
      </c>
      <c r="S13" s="26"/>
    </row>
    <row r="14" spans="1:24" ht="30" customHeight="1" outlineLevel="1" x14ac:dyDescent="0.25">
      <c r="A14" s="18">
        <v>1</v>
      </c>
      <c r="B14" s="19" t="s">
        <v>43</v>
      </c>
      <c r="C14" s="20">
        <v>3.5</v>
      </c>
      <c r="D14" s="25">
        <v>11.64</v>
      </c>
      <c r="E14" s="25">
        <v>3</v>
      </c>
      <c r="F14" s="25">
        <v>3.36</v>
      </c>
      <c r="G14" s="25">
        <v>2</v>
      </c>
      <c r="H14" s="25">
        <v>2</v>
      </c>
      <c r="I14" s="22">
        <v>1</v>
      </c>
      <c r="J14" s="24">
        <f t="shared" si="0"/>
        <v>651.84</v>
      </c>
      <c r="K14" s="24">
        <f t="shared" si="1"/>
        <v>1230</v>
      </c>
      <c r="L14" s="24">
        <f t="shared" si="2"/>
        <v>250</v>
      </c>
      <c r="M14" s="24">
        <f t="shared" si="3"/>
        <v>420</v>
      </c>
      <c r="N14" s="24">
        <f t="shared" si="4"/>
        <v>255</v>
      </c>
      <c r="O14" s="24">
        <f t="shared" si="5"/>
        <v>21.25</v>
      </c>
      <c r="P14" s="24">
        <f t="shared" si="6"/>
        <v>2828.09</v>
      </c>
      <c r="Q14" s="24">
        <f t="shared" si="7"/>
        <v>11312.36</v>
      </c>
      <c r="R14" s="25" t="s">
        <v>35</v>
      </c>
      <c r="S14" s="26"/>
    </row>
    <row r="15" spans="1:24" ht="30" customHeight="1" outlineLevel="1" x14ac:dyDescent="0.25">
      <c r="A15" s="18">
        <v>1</v>
      </c>
      <c r="B15" s="19" t="s">
        <v>59</v>
      </c>
      <c r="C15" s="20">
        <v>3.5</v>
      </c>
      <c r="D15" s="25">
        <f>31.08+11.78</f>
        <v>42.86</v>
      </c>
      <c r="E15" s="25">
        <f>3</f>
        <v>3</v>
      </c>
      <c r="F15" s="25">
        <f>3.36+3.36</f>
        <v>6.72</v>
      </c>
      <c r="G15" s="25">
        <v>8</v>
      </c>
      <c r="H15" s="25">
        <v>8</v>
      </c>
      <c r="I15" s="22">
        <v>7</v>
      </c>
      <c r="J15" s="24">
        <f t="shared" ref="J15" si="8">IF(A15=1,D15*C15*16,D15*C15*23)</f>
        <v>2400.16</v>
      </c>
      <c r="K15" s="24">
        <f t="shared" ref="K15" si="9">E15*410</f>
        <v>1230</v>
      </c>
      <c r="L15" s="24">
        <f t="shared" ref="L15" si="10">G15*125</f>
        <v>1000</v>
      </c>
      <c r="M15" s="24">
        <f t="shared" ref="M15" si="11">F15*125</f>
        <v>840</v>
      </c>
      <c r="N15" s="24">
        <f t="shared" ref="N15" si="12">H15*150*0.85</f>
        <v>1020</v>
      </c>
      <c r="O15" s="24">
        <f t="shared" ref="O15" si="13">I15*25*0.85</f>
        <v>148.75</v>
      </c>
      <c r="P15" s="24">
        <f t="shared" ref="P15" si="14">SUM(J15:O15)</f>
        <v>6638.91</v>
      </c>
      <c r="Q15" s="24">
        <f t="shared" ref="Q15" si="15">P15*4</f>
        <v>26555.64</v>
      </c>
      <c r="R15" s="25" t="s">
        <v>23</v>
      </c>
      <c r="S15" s="26"/>
    </row>
    <row r="16" spans="1:24" s="16" customFormat="1" ht="30" customHeight="1" outlineLevel="1" x14ac:dyDescent="0.25">
      <c r="A16" s="28">
        <v>1</v>
      </c>
      <c r="B16" s="29" t="s">
        <v>44</v>
      </c>
      <c r="C16" s="30">
        <v>3.5</v>
      </c>
      <c r="D16" s="31">
        <v>15.49</v>
      </c>
      <c r="E16" s="31">
        <v>3</v>
      </c>
      <c r="F16" s="31">
        <v>3.36</v>
      </c>
      <c r="G16" s="31">
        <v>2</v>
      </c>
      <c r="H16" s="31">
        <v>0</v>
      </c>
      <c r="I16" s="22">
        <v>1</v>
      </c>
      <c r="J16" s="32">
        <f t="shared" si="0"/>
        <v>867.44</v>
      </c>
      <c r="K16" s="32">
        <f t="shared" si="1"/>
        <v>1230</v>
      </c>
      <c r="L16" s="32">
        <f t="shared" si="2"/>
        <v>250</v>
      </c>
      <c r="M16" s="32">
        <f t="shared" si="3"/>
        <v>420</v>
      </c>
      <c r="N16" s="32">
        <f t="shared" si="4"/>
        <v>0</v>
      </c>
      <c r="O16" s="32">
        <f t="shared" si="5"/>
        <v>21.25</v>
      </c>
      <c r="P16" s="32">
        <f t="shared" si="6"/>
        <v>2788.69</v>
      </c>
      <c r="Q16" s="32">
        <f t="shared" si="7"/>
        <v>11154.76</v>
      </c>
      <c r="R16" s="31" t="s">
        <v>23</v>
      </c>
      <c r="S16" s="33"/>
      <c r="X16" s="16" t="s">
        <v>35</v>
      </c>
    </row>
    <row r="17" spans="1:24" s="16" customFormat="1" ht="30" customHeight="1" outlineLevel="1" x14ac:dyDescent="0.25">
      <c r="A17" s="28">
        <v>1</v>
      </c>
      <c r="B17" s="29" t="s">
        <v>45</v>
      </c>
      <c r="C17" s="30">
        <v>3.5</v>
      </c>
      <c r="D17" s="31">
        <v>15.49</v>
      </c>
      <c r="E17" s="31">
        <v>3</v>
      </c>
      <c r="F17" s="31">
        <v>5.04</v>
      </c>
      <c r="G17" s="31">
        <v>2</v>
      </c>
      <c r="H17" s="31">
        <v>0</v>
      </c>
      <c r="I17" s="22">
        <v>1</v>
      </c>
      <c r="J17" s="32">
        <f t="shared" si="0"/>
        <v>867.44</v>
      </c>
      <c r="K17" s="32">
        <f t="shared" si="1"/>
        <v>1230</v>
      </c>
      <c r="L17" s="32">
        <f t="shared" si="2"/>
        <v>250</v>
      </c>
      <c r="M17" s="32">
        <f t="shared" si="3"/>
        <v>630</v>
      </c>
      <c r="N17" s="32">
        <f t="shared" si="4"/>
        <v>0</v>
      </c>
      <c r="O17" s="32">
        <f t="shared" si="5"/>
        <v>21.25</v>
      </c>
      <c r="P17" s="32">
        <f t="shared" si="6"/>
        <v>2998.69</v>
      </c>
      <c r="Q17" s="32">
        <f t="shared" si="7"/>
        <v>11994.76</v>
      </c>
      <c r="R17" s="31" t="s">
        <v>26</v>
      </c>
      <c r="S17" s="33"/>
      <c r="X17" s="16" t="s">
        <v>24</v>
      </c>
    </row>
    <row r="18" spans="1:24" s="17" customFormat="1" ht="30" customHeight="1" outlineLevel="1" x14ac:dyDescent="0.25">
      <c r="A18" s="34">
        <v>1</v>
      </c>
      <c r="B18" s="29" t="s">
        <v>46</v>
      </c>
      <c r="C18" s="30">
        <v>3.5</v>
      </c>
      <c r="D18" s="31">
        <v>66.27</v>
      </c>
      <c r="E18" s="31">
        <f>(2*1.5)*6</f>
        <v>18</v>
      </c>
      <c r="F18" s="31">
        <f>1.5*2.1</f>
        <v>3.1500000000000004</v>
      </c>
      <c r="G18" s="31">
        <v>44</v>
      </c>
      <c r="H18" s="31">
        <v>2</v>
      </c>
      <c r="I18" s="31">
        <v>4</v>
      </c>
      <c r="J18" s="32">
        <f t="shared" si="0"/>
        <v>3711.12</v>
      </c>
      <c r="K18" s="32">
        <f t="shared" si="1"/>
        <v>7380</v>
      </c>
      <c r="L18" s="32">
        <f t="shared" si="2"/>
        <v>5500</v>
      </c>
      <c r="M18" s="32">
        <f t="shared" si="3"/>
        <v>393.75000000000006</v>
      </c>
      <c r="N18" s="32">
        <f t="shared" si="4"/>
        <v>255</v>
      </c>
      <c r="O18" s="32">
        <f t="shared" si="5"/>
        <v>85</v>
      </c>
      <c r="P18" s="32">
        <f t="shared" si="6"/>
        <v>17324.87</v>
      </c>
      <c r="Q18" s="32">
        <f t="shared" si="7"/>
        <v>69299.48</v>
      </c>
      <c r="R18" s="31" t="s">
        <v>26</v>
      </c>
      <c r="S18" s="33"/>
      <c r="X18" s="17" t="s">
        <v>30</v>
      </c>
    </row>
    <row r="19" spans="1:24" ht="30" customHeight="1" outlineLevel="1" x14ac:dyDescent="0.25">
      <c r="A19" s="34">
        <v>1</v>
      </c>
      <c r="B19" s="29" t="s">
        <v>47</v>
      </c>
      <c r="C19" s="30">
        <v>3.5</v>
      </c>
      <c r="D19" s="31">
        <v>23.83</v>
      </c>
      <c r="E19" s="31">
        <v>6</v>
      </c>
      <c r="F19" s="31">
        <f>2*(1.5*2.1)</f>
        <v>6.3000000000000007</v>
      </c>
      <c r="G19" s="31">
        <v>12</v>
      </c>
      <c r="H19" s="31">
        <v>0</v>
      </c>
      <c r="I19" s="31">
        <v>4</v>
      </c>
      <c r="J19" s="32">
        <f t="shared" si="0"/>
        <v>1334.48</v>
      </c>
      <c r="K19" s="32">
        <f t="shared" si="1"/>
        <v>2460</v>
      </c>
      <c r="L19" s="32">
        <f t="shared" si="2"/>
        <v>1500</v>
      </c>
      <c r="M19" s="32">
        <f t="shared" si="3"/>
        <v>787.50000000000011</v>
      </c>
      <c r="N19" s="32">
        <f t="shared" si="4"/>
        <v>0</v>
      </c>
      <c r="O19" s="32">
        <f t="shared" si="5"/>
        <v>85</v>
      </c>
      <c r="P19" s="32">
        <f t="shared" si="6"/>
        <v>6166.98</v>
      </c>
      <c r="Q19" s="32">
        <f t="shared" si="7"/>
        <v>24667.919999999998</v>
      </c>
      <c r="R19" s="31" t="s">
        <v>28</v>
      </c>
      <c r="S19" s="33"/>
      <c r="X19" t="s">
        <v>25</v>
      </c>
    </row>
    <row r="20" spans="1:24" ht="30" customHeight="1" outlineLevel="1" x14ac:dyDescent="0.25">
      <c r="A20" s="34">
        <v>1</v>
      </c>
      <c r="B20" s="29" t="s">
        <v>48</v>
      </c>
      <c r="C20" s="30">
        <v>3.5</v>
      </c>
      <c r="D20" s="31">
        <v>10.97</v>
      </c>
      <c r="E20" s="31">
        <v>6</v>
      </c>
      <c r="F20" s="31">
        <f>0.8*2.1</f>
        <v>1.6800000000000002</v>
      </c>
      <c r="G20" s="31">
        <v>2</v>
      </c>
      <c r="H20" s="31">
        <v>1</v>
      </c>
      <c r="I20" s="31">
        <v>1</v>
      </c>
      <c r="J20" s="32">
        <f t="shared" si="0"/>
        <v>614.32000000000005</v>
      </c>
      <c r="K20" s="32">
        <f t="shared" si="1"/>
        <v>2460</v>
      </c>
      <c r="L20" s="32">
        <f t="shared" si="2"/>
        <v>250</v>
      </c>
      <c r="M20" s="32">
        <f t="shared" si="3"/>
        <v>210.00000000000003</v>
      </c>
      <c r="N20" s="32">
        <f t="shared" si="4"/>
        <v>127.5</v>
      </c>
      <c r="O20" s="32">
        <f t="shared" si="5"/>
        <v>21.25</v>
      </c>
      <c r="P20" s="32">
        <f t="shared" si="6"/>
        <v>3683.07</v>
      </c>
      <c r="Q20" s="32">
        <f t="shared" si="7"/>
        <v>14732.28</v>
      </c>
      <c r="R20" s="31" t="s">
        <v>26</v>
      </c>
      <c r="S20" s="33"/>
      <c r="X20" t="s">
        <v>31</v>
      </c>
    </row>
    <row r="21" spans="1:24" ht="30" customHeight="1" outlineLevel="1" x14ac:dyDescent="0.25">
      <c r="A21" s="34">
        <v>1</v>
      </c>
      <c r="B21" s="29" t="s">
        <v>49</v>
      </c>
      <c r="C21" s="30">
        <v>3.5</v>
      </c>
      <c r="D21" s="31">
        <v>10.97</v>
      </c>
      <c r="E21" s="31">
        <v>6</v>
      </c>
      <c r="F21" s="31">
        <f>0.8*2.1</f>
        <v>1.6800000000000002</v>
      </c>
      <c r="G21" s="31">
        <v>2</v>
      </c>
      <c r="H21" s="31">
        <v>1</v>
      </c>
      <c r="I21" s="31">
        <v>1</v>
      </c>
      <c r="J21" s="32">
        <f t="shared" si="0"/>
        <v>614.32000000000005</v>
      </c>
      <c r="K21" s="32">
        <f t="shared" si="1"/>
        <v>2460</v>
      </c>
      <c r="L21" s="32">
        <f t="shared" si="2"/>
        <v>250</v>
      </c>
      <c r="M21" s="32">
        <f t="shared" si="3"/>
        <v>210.00000000000003</v>
      </c>
      <c r="N21" s="32">
        <f t="shared" si="4"/>
        <v>127.5</v>
      </c>
      <c r="O21" s="32">
        <f t="shared" si="5"/>
        <v>21.25</v>
      </c>
      <c r="P21" s="32">
        <f t="shared" si="6"/>
        <v>3683.07</v>
      </c>
      <c r="Q21" s="32">
        <f t="shared" si="7"/>
        <v>14732.28</v>
      </c>
      <c r="R21" s="31" t="s">
        <v>23</v>
      </c>
      <c r="S21" s="33"/>
      <c r="X21" t="s">
        <v>26</v>
      </c>
    </row>
    <row r="22" spans="1:24" ht="30" customHeight="1" outlineLevel="1" x14ac:dyDescent="0.25">
      <c r="A22" s="34">
        <v>1</v>
      </c>
      <c r="B22" s="29" t="s">
        <v>50</v>
      </c>
      <c r="C22" s="30">
        <v>3.5</v>
      </c>
      <c r="D22" s="31">
        <v>23.83</v>
      </c>
      <c r="E22" s="31">
        <v>6</v>
      </c>
      <c r="F22" s="31">
        <v>6.3</v>
      </c>
      <c r="G22" s="31">
        <v>8</v>
      </c>
      <c r="H22" s="31">
        <v>6</v>
      </c>
      <c r="I22" s="31">
        <v>4</v>
      </c>
      <c r="J22" s="32">
        <f t="shared" si="0"/>
        <v>1334.48</v>
      </c>
      <c r="K22" s="32">
        <f t="shared" si="1"/>
        <v>2460</v>
      </c>
      <c r="L22" s="32">
        <f t="shared" si="2"/>
        <v>1000</v>
      </c>
      <c r="M22" s="32">
        <f t="shared" si="3"/>
        <v>787.5</v>
      </c>
      <c r="N22" s="32">
        <f t="shared" si="4"/>
        <v>765</v>
      </c>
      <c r="O22" s="32">
        <f t="shared" si="5"/>
        <v>85</v>
      </c>
      <c r="P22" s="32">
        <f t="shared" si="6"/>
        <v>6431.98</v>
      </c>
      <c r="Q22" s="32">
        <f t="shared" si="7"/>
        <v>25727.919999999998</v>
      </c>
      <c r="R22" s="31" t="s">
        <v>26</v>
      </c>
      <c r="S22" s="33"/>
      <c r="X22" t="s">
        <v>36</v>
      </c>
    </row>
    <row r="23" spans="1:24" ht="30" customHeight="1" outlineLevel="1" x14ac:dyDescent="0.25">
      <c r="A23" s="28">
        <v>1</v>
      </c>
      <c r="B23" s="29" t="s">
        <v>51</v>
      </c>
      <c r="C23" s="30">
        <v>3.5</v>
      </c>
      <c r="D23" s="31">
        <v>10.1</v>
      </c>
      <c r="E23" s="31">
        <v>3</v>
      </c>
      <c r="F23" s="31">
        <f>0.8*2.1</f>
        <v>1.6800000000000002</v>
      </c>
      <c r="G23" s="31">
        <v>2</v>
      </c>
      <c r="H23" s="31">
        <v>1</v>
      </c>
      <c r="I23" s="31">
        <v>1</v>
      </c>
      <c r="J23" s="32">
        <f t="shared" si="0"/>
        <v>565.6</v>
      </c>
      <c r="K23" s="32">
        <f t="shared" si="1"/>
        <v>1230</v>
      </c>
      <c r="L23" s="32">
        <f t="shared" si="2"/>
        <v>250</v>
      </c>
      <c r="M23" s="32">
        <f t="shared" si="3"/>
        <v>210.00000000000003</v>
      </c>
      <c r="N23" s="32">
        <f t="shared" si="4"/>
        <v>127.5</v>
      </c>
      <c r="O23" s="32">
        <f t="shared" si="5"/>
        <v>21.25</v>
      </c>
      <c r="P23" s="32">
        <f t="shared" si="6"/>
        <v>2404.35</v>
      </c>
      <c r="Q23" s="32">
        <f t="shared" si="7"/>
        <v>9617.4</v>
      </c>
      <c r="R23" s="31" t="s">
        <v>26</v>
      </c>
      <c r="S23" s="33"/>
      <c r="X23" t="s">
        <v>28</v>
      </c>
    </row>
    <row r="24" spans="1:24" ht="30" customHeight="1" outlineLevel="1" x14ac:dyDescent="0.25">
      <c r="A24" s="34">
        <v>1</v>
      </c>
      <c r="B24" s="29" t="s">
        <v>52</v>
      </c>
      <c r="C24" s="30">
        <v>3.5</v>
      </c>
      <c r="D24" s="31">
        <v>10.1</v>
      </c>
      <c r="E24" s="31">
        <v>3</v>
      </c>
      <c r="F24" s="31">
        <f>0.8*2.1</f>
        <v>1.6800000000000002</v>
      </c>
      <c r="G24" s="31">
        <v>2</v>
      </c>
      <c r="H24" s="31">
        <v>1</v>
      </c>
      <c r="I24" s="31">
        <v>1</v>
      </c>
      <c r="J24" s="32">
        <f t="shared" si="0"/>
        <v>565.6</v>
      </c>
      <c r="K24" s="32">
        <f t="shared" si="1"/>
        <v>1230</v>
      </c>
      <c r="L24" s="32">
        <f t="shared" si="2"/>
        <v>250</v>
      </c>
      <c r="M24" s="32">
        <f t="shared" si="3"/>
        <v>210.00000000000003</v>
      </c>
      <c r="N24" s="32">
        <f t="shared" si="4"/>
        <v>127.5</v>
      </c>
      <c r="O24" s="32">
        <f t="shared" si="5"/>
        <v>21.25</v>
      </c>
      <c r="P24" s="32">
        <f t="shared" si="6"/>
        <v>2404.35</v>
      </c>
      <c r="Q24" s="32">
        <f t="shared" si="7"/>
        <v>9617.4</v>
      </c>
      <c r="R24" s="31" t="s">
        <v>26</v>
      </c>
      <c r="S24" s="33"/>
      <c r="X24" t="s">
        <v>37</v>
      </c>
    </row>
    <row r="25" spans="1:24" ht="30" customHeight="1" outlineLevel="1" x14ac:dyDescent="0.25">
      <c r="A25" s="34">
        <v>1</v>
      </c>
      <c r="B25" s="29" t="s">
        <v>53</v>
      </c>
      <c r="C25" s="30">
        <v>3.5</v>
      </c>
      <c r="D25" s="31">
        <v>10.1</v>
      </c>
      <c r="E25" s="31">
        <v>3</v>
      </c>
      <c r="F25" s="31">
        <f>0.8*2.1</f>
        <v>1.6800000000000002</v>
      </c>
      <c r="G25" s="31">
        <v>2</v>
      </c>
      <c r="H25" s="31">
        <v>1</v>
      </c>
      <c r="I25" s="31">
        <v>1</v>
      </c>
      <c r="J25" s="32">
        <f t="shared" si="0"/>
        <v>565.6</v>
      </c>
      <c r="K25" s="32">
        <f t="shared" si="1"/>
        <v>1230</v>
      </c>
      <c r="L25" s="32">
        <f t="shared" si="2"/>
        <v>250</v>
      </c>
      <c r="M25" s="32">
        <f t="shared" si="3"/>
        <v>210.00000000000003</v>
      </c>
      <c r="N25" s="32">
        <f t="shared" si="4"/>
        <v>127.5</v>
      </c>
      <c r="O25" s="32">
        <f t="shared" si="5"/>
        <v>21.25</v>
      </c>
      <c r="P25" s="32">
        <f t="shared" si="6"/>
        <v>2404.35</v>
      </c>
      <c r="Q25" s="32">
        <f t="shared" si="7"/>
        <v>9617.4</v>
      </c>
      <c r="R25" s="31" t="s">
        <v>23</v>
      </c>
      <c r="S25" s="33"/>
      <c r="X25" t="s">
        <v>32</v>
      </c>
    </row>
    <row r="26" spans="1:24" ht="30" customHeight="1" outlineLevel="1" x14ac:dyDescent="0.25">
      <c r="A26" s="34">
        <v>1</v>
      </c>
      <c r="B26" s="29" t="s">
        <v>54</v>
      </c>
      <c r="C26" s="30">
        <v>3.5</v>
      </c>
      <c r="D26" s="31">
        <v>10.1</v>
      </c>
      <c r="E26" s="31">
        <v>3</v>
      </c>
      <c r="F26" s="31">
        <f>0.8*2.1</f>
        <v>1.6800000000000002</v>
      </c>
      <c r="G26" s="31">
        <v>2</v>
      </c>
      <c r="H26" s="31">
        <v>1</v>
      </c>
      <c r="I26" s="31">
        <v>1</v>
      </c>
      <c r="J26" s="32">
        <f t="shared" si="0"/>
        <v>565.6</v>
      </c>
      <c r="K26" s="32">
        <f t="shared" si="1"/>
        <v>1230</v>
      </c>
      <c r="L26" s="32">
        <f t="shared" si="2"/>
        <v>250</v>
      </c>
      <c r="M26" s="32">
        <f t="shared" si="3"/>
        <v>210.00000000000003</v>
      </c>
      <c r="N26" s="32">
        <f t="shared" si="4"/>
        <v>127.5</v>
      </c>
      <c r="O26" s="32">
        <f t="shared" si="5"/>
        <v>21.25</v>
      </c>
      <c r="P26" s="32">
        <f t="shared" si="6"/>
        <v>2404.35</v>
      </c>
      <c r="Q26" s="32">
        <f t="shared" si="7"/>
        <v>9617.4</v>
      </c>
      <c r="R26" s="31" t="s">
        <v>28</v>
      </c>
      <c r="S26" s="33"/>
      <c r="X26" t="s">
        <v>27</v>
      </c>
    </row>
    <row r="27" spans="1:24" ht="30" customHeight="1" outlineLevel="1" x14ac:dyDescent="0.25">
      <c r="A27" s="34">
        <v>1</v>
      </c>
      <c r="B27" s="29" t="s">
        <v>55</v>
      </c>
      <c r="C27" s="30">
        <v>3.5</v>
      </c>
      <c r="D27" s="31">
        <v>38.25</v>
      </c>
      <c r="E27" s="31">
        <f>6*(0.6*2)</f>
        <v>7.1999999999999993</v>
      </c>
      <c r="F27" s="31">
        <f>1.68*4+1.5*2.1</f>
        <v>9.870000000000001</v>
      </c>
      <c r="G27" s="31">
        <v>8</v>
      </c>
      <c r="H27" s="31">
        <v>2</v>
      </c>
      <c r="I27" s="31">
        <v>5</v>
      </c>
      <c r="J27" s="32">
        <f t="shared" si="0"/>
        <v>2142</v>
      </c>
      <c r="K27" s="32">
        <f t="shared" si="1"/>
        <v>2951.9999999999995</v>
      </c>
      <c r="L27" s="32">
        <f t="shared" si="2"/>
        <v>1000</v>
      </c>
      <c r="M27" s="32">
        <f t="shared" si="3"/>
        <v>1233.7500000000002</v>
      </c>
      <c r="N27" s="32">
        <f t="shared" si="4"/>
        <v>255</v>
      </c>
      <c r="O27" s="32">
        <f t="shared" si="5"/>
        <v>106.25</v>
      </c>
      <c r="P27" s="32">
        <f t="shared" si="6"/>
        <v>7689</v>
      </c>
      <c r="Q27" s="32">
        <f t="shared" si="7"/>
        <v>30756</v>
      </c>
      <c r="R27" s="31" t="s">
        <v>23</v>
      </c>
      <c r="S27" s="33"/>
      <c r="X27" t="s">
        <v>38</v>
      </c>
    </row>
    <row r="28" spans="1:24" ht="30" customHeight="1" outlineLevel="1" x14ac:dyDescent="0.25">
      <c r="A28" s="34">
        <v>1</v>
      </c>
      <c r="B28" s="29" t="s">
        <v>56</v>
      </c>
      <c r="C28" s="30">
        <v>3.5</v>
      </c>
      <c r="D28" s="31">
        <v>78.5</v>
      </c>
      <c r="E28" s="31">
        <f>5*1.5*3</f>
        <v>22.5</v>
      </c>
      <c r="F28" s="31">
        <f>1.5*2.1</f>
        <v>3.1500000000000004</v>
      </c>
      <c r="G28" s="31">
        <v>35</v>
      </c>
      <c r="H28" s="31">
        <v>4</v>
      </c>
      <c r="I28" s="31">
        <v>7</v>
      </c>
      <c r="J28" s="32">
        <f t="shared" si="0"/>
        <v>4396</v>
      </c>
      <c r="K28" s="32">
        <f t="shared" si="1"/>
        <v>9225</v>
      </c>
      <c r="L28" s="32">
        <f t="shared" si="2"/>
        <v>4375</v>
      </c>
      <c r="M28" s="32">
        <f t="shared" si="3"/>
        <v>393.75000000000006</v>
      </c>
      <c r="N28" s="32">
        <f t="shared" si="4"/>
        <v>510</v>
      </c>
      <c r="O28" s="32">
        <f t="shared" si="5"/>
        <v>148.75</v>
      </c>
      <c r="P28" s="32">
        <f t="shared" si="6"/>
        <v>19048.5</v>
      </c>
      <c r="Q28" s="32">
        <f t="shared" si="7"/>
        <v>76194</v>
      </c>
      <c r="R28" s="31" t="s">
        <v>24</v>
      </c>
      <c r="S28" s="33"/>
      <c r="X28" t="s">
        <v>33</v>
      </c>
    </row>
    <row r="29" spans="1:24" ht="30" customHeight="1" outlineLevel="1" x14ac:dyDescent="0.25">
      <c r="A29" s="35">
        <v>1</v>
      </c>
      <c r="B29" s="19" t="s">
        <v>57</v>
      </c>
      <c r="C29" s="20">
        <v>3.5</v>
      </c>
      <c r="D29" s="25">
        <v>28.3</v>
      </c>
      <c r="E29" s="25">
        <f>13*0.6*2</f>
        <v>15.6</v>
      </c>
      <c r="F29" s="25">
        <f>1.5*2.1</f>
        <v>3.1500000000000004</v>
      </c>
      <c r="G29" s="25">
        <v>20</v>
      </c>
      <c r="H29" s="25">
        <v>0</v>
      </c>
      <c r="I29" s="31">
        <v>4</v>
      </c>
      <c r="J29" s="24">
        <f t="shared" ref="J29:J30" si="16">IF(A29=1,D29*C29*16,D29*C29*23)</f>
        <v>1584.8</v>
      </c>
      <c r="K29" s="24">
        <f t="shared" ref="K29:K30" si="17">E29*410</f>
        <v>6396</v>
      </c>
      <c r="L29" s="24">
        <f t="shared" ref="L29:L30" si="18">G29*125</f>
        <v>2500</v>
      </c>
      <c r="M29" s="24">
        <f t="shared" ref="M29:M30" si="19">F29*125</f>
        <v>393.75000000000006</v>
      </c>
      <c r="N29" s="24">
        <f t="shared" ref="N29:N30" si="20">H29*150*0.85</f>
        <v>0</v>
      </c>
      <c r="O29" s="24">
        <f t="shared" ref="O29:O30" si="21">I29*25*0.85</f>
        <v>85</v>
      </c>
      <c r="P29" s="24">
        <f t="shared" ref="P29:P30" si="22">SUM(J29:O29)</f>
        <v>10959.55</v>
      </c>
      <c r="Q29" s="24">
        <f t="shared" ref="Q29:Q30" si="23">P29*4</f>
        <v>43838.2</v>
      </c>
      <c r="R29" s="25" t="s">
        <v>24</v>
      </c>
      <c r="S29" s="26"/>
      <c r="X29" t="s">
        <v>29</v>
      </c>
    </row>
    <row r="30" spans="1:24" ht="30" customHeight="1" outlineLevel="1" x14ac:dyDescent="0.25">
      <c r="A30" s="35">
        <v>1</v>
      </c>
      <c r="B30" s="19" t="s">
        <v>58</v>
      </c>
      <c r="C30" s="20">
        <v>3.5</v>
      </c>
      <c r="D30" s="25">
        <v>28.3</v>
      </c>
      <c r="E30" s="25">
        <f>13*0.6*2</f>
        <v>15.6</v>
      </c>
      <c r="F30" s="25">
        <f>1.5*2.1</f>
        <v>3.1500000000000004</v>
      </c>
      <c r="G30" s="25">
        <v>20</v>
      </c>
      <c r="H30" s="25">
        <v>0</v>
      </c>
      <c r="I30" s="31">
        <v>4</v>
      </c>
      <c r="J30" s="24">
        <f t="shared" si="16"/>
        <v>1584.8</v>
      </c>
      <c r="K30" s="24">
        <f t="shared" si="17"/>
        <v>6396</v>
      </c>
      <c r="L30" s="24">
        <f t="shared" si="18"/>
        <v>2500</v>
      </c>
      <c r="M30" s="24">
        <f t="shared" si="19"/>
        <v>393.75000000000006</v>
      </c>
      <c r="N30" s="24">
        <f t="shared" si="20"/>
        <v>0</v>
      </c>
      <c r="O30" s="24">
        <f t="shared" si="21"/>
        <v>85</v>
      </c>
      <c r="P30" s="24">
        <f t="shared" si="22"/>
        <v>10959.55</v>
      </c>
      <c r="Q30" s="24">
        <f t="shared" si="23"/>
        <v>43838.2</v>
      </c>
      <c r="R30" s="25" t="s">
        <v>23</v>
      </c>
      <c r="S30" s="26"/>
      <c r="X30" t="s">
        <v>34</v>
      </c>
    </row>
    <row r="31" spans="1:24" x14ac:dyDescent="0.25">
      <c r="A31" s="1"/>
      <c r="B31" s="2"/>
      <c r="C31" s="3"/>
      <c r="D31" s="4"/>
      <c r="E31" s="4"/>
      <c r="F31" s="4"/>
      <c r="G31" s="4"/>
      <c r="H31" s="4"/>
      <c r="I31" s="4"/>
      <c r="J31" s="5"/>
      <c r="K31" s="5"/>
      <c r="L31" s="5"/>
      <c r="M31" s="5"/>
      <c r="N31" s="5"/>
      <c r="O31" s="5"/>
      <c r="P31" s="5"/>
      <c r="Q31" s="5"/>
      <c r="R31" s="10"/>
      <c r="S31" s="6"/>
    </row>
    <row r="32" spans="1:24" x14ac:dyDescent="0.25">
      <c r="A32" s="39" t="s">
        <v>16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9"/>
      <c r="S32" s="7"/>
    </row>
    <row r="33" spans="1:19" x14ac:dyDescent="0.25">
      <c r="A33" s="41" t="s">
        <v>17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11"/>
      <c r="S33" s="8"/>
    </row>
    <row r="34" spans="1:19" x14ac:dyDescent="0.25">
      <c r="A34" s="12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7"/>
    </row>
    <row r="35" spans="1:19" x14ac:dyDescent="0.25">
      <c r="A35" s="12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7"/>
    </row>
    <row r="36" spans="1:19" x14ac:dyDescent="0.25">
      <c r="A36" s="12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7"/>
    </row>
    <row r="37" spans="1:19" x14ac:dyDescent="0.25">
      <c r="A37" s="14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8"/>
    </row>
  </sheetData>
  <mergeCells count="7">
    <mergeCell ref="A32:Q32"/>
    <mergeCell ref="A33:Q33"/>
    <mergeCell ref="A1:S5"/>
    <mergeCell ref="A6:S6"/>
    <mergeCell ref="A7:S7"/>
    <mergeCell ref="A8:S8"/>
    <mergeCell ref="A9:S10"/>
  </mergeCells>
  <dataValidations disablePrompts="1" count="2">
    <dataValidation type="list" allowBlank="1" showInputMessage="1" showErrorMessage="1" errorTitle="ERRO DE QUANTIDADE" error="QUANTIDADE INVÁLIDA!" sqref="S12:S30" xr:uid="{00000000-0002-0000-0000-000000000000}">
      <formula1>#REF!</formula1>
    </dataValidation>
    <dataValidation type="list" allowBlank="1" showInputMessage="1" showErrorMessage="1" errorTitle="ERRO DE MODELO" error="MODELO INEXISTENTE OU NÃO APLICÁVEL!" sqref="R12:R30" xr:uid="{00000000-0002-0000-0000-000001000000}">
      <formula1>$X$15:$X$30</formula1>
    </dataValidation>
  </dataValidations>
  <printOptions horizontalCentered="1" verticalCentered="1"/>
  <pageMargins left="0.70866141732283472" right="0.39370078740157483" top="0.74803149606299213" bottom="0.74803149606299213" header="0.31496062992125984" footer="0.31496062992125984"/>
  <pageSetup paperSize="8" scale="73" orientation="landscape" r:id="rId1"/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10</xdr:col>
                <xdr:colOff>85725</xdr:colOff>
                <xdr:row>0</xdr:row>
                <xdr:rowOff>171450</xdr:rowOff>
              </from>
              <to>
                <xdr:col>10</xdr:col>
                <xdr:colOff>733425</xdr:colOff>
                <xdr:row>4</xdr:row>
                <xdr:rowOff>161925</xdr:rowOff>
              </to>
            </anchor>
          </objectPr>
        </oleObject>
      </mc:Choice>
      <mc:Fallback>
        <oleObject shapeId="1025" r:id="rId4"/>
      </mc:Fallback>
    </mc:AlternateContent>
    <mc:AlternateContent xmlns:mc="http://schemas.openxmlformats.org/markup-compatibility/2006">
      <mc:Choice Requires="x14">
        <oleObject shapeId="1026" r:id="rId6">
          <objectPr defaultSize="0" autoPict="0" r:id="rId5">
            <anchor moveWithCells="1" sizeWithCells="1">
              <from>
                <xdr:col>4</xdr:col>
                <xdr:colOff>0</xdr:colOff>
                <xdr:row>4</xdr:row>
                <xdr:rowOff>47625</xdr:rowOff>
              </from>
              <to>
                <xdr:col>4</xdr:col>
                <xdr:colOff>0</xdr:colOff>
                <xdr:row>5</xdr:row>
                <xdr:rowOff>9525</xdr:rowOff>
              </to>
            </anchor>
          </objectPr>
        </oleObject>
      </mc:Choice>
      <mc:Fallback>
        <oleObject shapeId="1026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ADM.sms.palmas.to.gov.br</dc:creator>
  <cp:lastModifiedBy>Maíra P. G. Martins</cp:lastModifiedBy>
  <cp:lastPrinted>2019-01-17T18:06:47Z</cp:lastPrinted>
  <dcterms:created xsi:type="dcterms:W3CDTF">2015-03-23T12:08:27Z</dcterms:created>
  <dcterms:modified xsi:type="dcterms:W3CDTF">2019-12-27T20:46:16Z</dcterms:modified>
</cp:coreProperties>
</file>